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/Users/charleskaoua/Documents/acreteil/doyen_IEN/bulletin_academique/bulletin_academique_2022/BA_oral_controle_2023/"/>
    </mc:Choice>
  </mc:AlternateContent>
  <xr:revisionPtr revIDLastSave="0" documentId="8_{39C51D3F-9208-8F4D-A6CC-804E06D801F9}" xr6:coauthVersionLast="47" xr6:coauthVersionMax="47" xr10:uidLastSave="{00000000-0000-0000-0000-000000000000}"/>
  <bookViews>
    <workbookView xWindow="0" yWindow="500" windowWidth="20720" windowHeight="13160" activeTab="1" xr2:uid="{00000000-000D-0000-FFFF-FFFF00000000}"/>
  </bookViews>
  <sheets>
    <sheet name="BAC PROFESSIONNEL INDUSTRIEL" sheetId="8" r:id="rId1"/>
    <sheet name="BAC PROFESSIONNEL TERTIAIRE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8" l="1"/>
  <c r="J11" i="10"/>
  <c r="J10" i="10"/>
  <c r="J9" i="10"/>
  <c r="J7" i="10"/>
  <c r="J8" i="10"/>
  <c r="E19" i="10"/>
  <c r="E18" i="10"/>
  <c r="F15" i="10"/>
  <c r="F14" i="10"/>
  <c r="F13" i="10"/>
  <c r="F12" i="10"/>
  <c r="F11" i="10"/>
  <c r="F10" i="10"/>
  <c r="F9" i="10"/>
  <c r="F8" i="10"/>
  <c r="F7" i="10"/>
  <c r="F6" i="10"/>
  <c r="F5" i="10"/>
  <c r="J8" i="8"/>
  <c r="J9" i="8"/>
  <c r="J10" i="8"/>
  <c r="J11" i="8"/>
  <c r="E20" i="8"/>
  <c r="E19" i="8"/>
  <c r="E21" i="8" s="1"/>
  <c r="F16" i="8"/>
  <c r="F15" i="8"/>
  <c r="F14" i="8"/>
  <c r="F13" i="8"/>
  <c r="F12" i="8"/>
  <c r="F11" i="8"/>
  <c r="F10" i="8"/>
  <c r="F9" i="8"/>
  <c r="F8" i="8"/>
  <c r="F7" i="8"/>
  <c r="F6" i="8"/>
  <c r="F5" i="8"/>
  <c r="G5" i="8" l="1"/>
  <c r="G9" i="8"/>
  <c r="G6" i="8"/>
  <c r="G14" i="8"/>
  <c r="G7" i="8"/>
  <c r="G15" i="8"/>
  <c r="G13" i="8"/>
  <c r="G10" i="8"/>
  <c r="G11" i="8"/>
  <c r="G16" i="8"/>
  <c r="G12" i="8"/>
  <c r="G8" i="8"/>
  <c r="E20" i="10"/>
  <c r="G10" i="10"/>
  <c r="G7" i="10"/>
  <c r="G6" i="10"/>
  <c r="G12" i="10"/>
  <c r="G9" i="10"/>
  <c r="G8" i="10"/>
  <c r="G5" i="10"/>
  <c r="G14" i="10"/>
  <c r="G11" i="10"/>
  <c r="G13" i="10"/>
  <c r="G15" i="10"/>
  <c r="L7" i="8" l="1"/>
  <c r="L8" i="8"/>
  <c r="L9" i="8"/>
  <c r="L10" i="8"/>
  <c r="L11" i="8"/>
  <c r="L11" i="10"/>
  <c r="K7" i="10"/>
  <c r="L8" i="10"/>
  <c r="L9" i="10"/>
  <c r="L7" i="10"/>
  <c r="K10" i="10"/>
  <c r="K11" i="10"/>
  <c r="K8" i="10"/>
  <c r="L10" i="10"/>
  <c r="K9" i="10"/>
  <c r="K11" i="8"/>
  <c r="K10" i="8"/>
  <c r="K9" i="8"/>
  <c r="K8" i="8"/>
  <c r="K7" i="8"/>
</calcChain>
</file>

<file path=xl/sharedStrings.xml><?xml version="1.0" encoding="utf-8"?>
<sst xmlns="http://schemas.openxmlformats.org/spreadsheetml/2006/main" count="88" uniqueCount="44">
  <si>
    <t>E1 - Épreuve scientifique et technique</t>
  </si>
  <si>
    <t>E2 - Épreuve technologique</t>
  </si>
  <si>
    <t>E3 - Épreuve pratique prenant en compte la formation en milieu professionnel</t>
  </si>
  <si>
    <t>E4 - Épreuve de langue vivante</t>
  </si>
  <si>
    <t>E5 - Épreuve de français, histoire-géographie et enseignement moral et civique</t>
  </si>
  <si>
    <t>E6 - Épreuve d'arts appliqués et cultures artistiques</t>
  </si>
  <si>
    <t>E7 - Épreuve d'éducation physique et sportive</t>
  </si>
  <si>
    <t>RÉSULTAT</t>
  </si>
  <si>
    <t>Moyenne Générale coefficientée</t>
  </si>
  <si>
    <t>Épreuves facultatives</t>
  </si>
  <si>
    <t>UF1</t>
  </si>
  <si>
    <t>UF2</t>
  </si>
  <si>
    <t>Français</t>
  </si>
  <si>
    <t>Epreuves les moins réussies</t>
  </si>
  <si>
    <t>Rang</t>
  </si>
  <si>
    <t>Matière</t>
  </si>
  <si>
    <t>PSE</t>
  </si>
  <si>
    <t>Physique Chimie</t>
  </si>
  <si>
    <t>E11-Maths</t>
  </si>
  <si>
    <t>E12-Sciences</t>
  </si>
  <si>
    <t>E2-Analyse</t>
  </si>
  <si>
    <t>E34-PSE</t>
  </si>
  <si>
    <t>E4-LV</t>
  </si>
  <si>
    <t>E51-Français</t>
  </si>
  <si>
    <t>E52-HG/EMC</t>
  </si>
  <si>
    <t>E7-EPS</t>
  </si>
  <si>
    <t>Éco</t>
  </si>
  <si>
    <t>Histoire-Géo/EMC</t>
  </si>
  <si>
    <t>Mathématiques</t>
  </si>
  <si>
    <t>E31-Pro</t>
  </si>
  <si>
    <t>E32-Pro</t>
  </si>
  <si>
    <t>E33-Éco</t>
  </si>
  <si>
    <t>E6-Arts App.</t>
  </si>
  <si>
    <t>Moyenne Enseignement Professionnel E3</t>
  </si>
  <si>
    <t>Matières disponibles au rattrapage</t>
  </si>
  <si>
    <t>Vert = OUI, Rouge = NON</t>
  </si>
  <si>
    <t xml:space="preserve">Disponibilité au rattrapage </t>
  </si>
  <si>
    <t>Note</t>
  </si>
  <si>
    <t>Coef</t>
  </si>
  <si>
    <t>OUTIL BAC PROFESSIONNEL - ORAL DE CONTRÔLE</t>
  </si>
  <si>
    <t>Épreuve</t>
  </si>
  <si>
    <t>Sous-épreuve</t>
  </si>
  <si>
    <t>Coef.</t>
  </si>
  <si>
    <t>Oral de contrôle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</si>
</sst>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0.00"/>
    <numFmt numFmtId="166" formatCode="00.00;&quot;/20&quot;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1"/>
      <color theme="1"/>
      <name val="Segoe UI"/>
      <family val="2"/>
    </font>
    <font>
      <i/>
      <sz val="11"/>
      <color theme="1"/>
      <name val="Segoe UI"/>
      <family val="2"/>
    </font>
    <font>
      <i/>
      <sz val="10"/>
      <color theme="1"/>
      <name val="Segoe UI"/>
      <family val="2"/>
    </font>
    <font>
      <sz val="10"/>
      <color theme="0"/>
      <name val="Segoe UI"/>
      <family val="2"/>
    </font>
    <font>
      <sz val="12"/>
      <color theme="0"/>
      <name val="Segoe UI"/>
      <family val="2"/>
    </font>
    <font>
      <sz val="12"/>
      <color theme="0"/>
      <name val="Arial Unicode MS"/>
      <family val="2"/>
    </font>
    <font>
      <b/>
      <sz val="14"/>
      <name val="Segoe UI"/>
      <family val="2"/>
    </font>
    <font>
      <b/>
      <sz val="14"/>
      <color theme="1"/>
      <name val="Segoe UI"/>
      <family val="2"/>
    </font>
    <font>
      <sz val="14"/>
      <color theme="1"/>
      <name val="Segoe UI"/>
      <family val="2"/>
    </font>
    <font>
      <sz val="14"/>
      <color rgb="FF111111"/>
      <name val="Segoe UI"/>
      <family val="2"/>
    </font>
    <font>
      <b/>
      <sz val="14"/>
      <color theme="0"/>
      <name val="Segoe UI"/>
      <family val="2"/>
    </font>
    <font>
      <sz val="10"/>
      <color rgb="FFFF0000"/>
      <name val="Segoe UI"/>
      <family val="2"/>
    </font>
    <font>
      <sz val="12"/>
      <color rgb="FFFF0000"/>
      <name val="Segoe UI"/>
      <family val="2"/>
    </font>
    <font>
      <b/>
      <sz val="12"/>
      <color theme="0"/>
      <name val="Segoe UI"/>
      <family val="2"/>
    </font>
    <font>
      <b/>
      <sz val="12"/>
      <color theme="1"/>
      <name val="Segoe UI"/>
      <family val="2"/>
    </font>
    <font>
      <b/>
      <sz val="12"/>
      <name val="Segoe UI"/>
      <family val="2"/>
    </font>
    <font>
      <b/>
      <i/>
      <sz val="12"/>
      <color theme="0"/>
      <name val="Segoe UI"/>
      <family val="2"/>
    </font>
    <font>
      <b/>
      <i/>
      <sz val="12"/>
      <color theme="1"/>
      <name val="Segoe UI"/>
      <family val="2"/>
    </font>
    <font>
      <b/>
      <i/>
      <sz val="12"/>
      <color rgb="FFFF0000"/>
      <name val="Segoe UI"/>
      <family val="2"/>
    </font>
    <font>
      <sz val="14"/>
      <color theme="0" tint="-0.34998626667073579"/>
      <name val="Segoe UI"/>
      <family val="2"/>
    </font>
    <font>
      <sz val="20"/>
      <color theme="0"/>
      <name val="Segoes ui"/>
    </font>
    <font>
      <b/>
      <i/>
      <sz val="12"/>
      <color theme="0" tint="-0.499984740745262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9" fontId="4" fillId="0" borderId="0" applyFont="0" applyFill="0" applyBorder="0" applyAlignment="0" applyProtection="0"/>
  </cellStyleXfs>
  <cellXfs count="93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9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4" fillId="0" borderId="0" xfId="0" applyFont="1" applyAlignment="1">
      <alignment vertical="center"/>
    </xf>
    <xf numFmtId="0" fontId="14" fillId="4" borderId="1" xfId="0" applyFont="1" applyFill="1" applyBorder="1" applyAlignment="1">
      <alignment vertical="center"/>
    </xf>
    <xf numFmtId="164" fontId="1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19" fillId="2" borderId="1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center" vertical="center"/>
    </xf>
    <xf numFmtId="0" fontId="0" fillId="3" borderId="0" xfId="0" applyFill="1"/>
    <xf numFmtId="164" fontId="10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4" fillId="3" borderId="0" xfId="0" applyFont="1" applyFill="1"/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164" fontId="14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165" fontId="21" fillId="4" borderId="1" xfId="0" applyNumberFormat="1" applyFont="1" applyFill="1" applyBorder="1" applyAlignment="1">
      <alignment horizontal="center" vertical="center"/>
    </xf>
    <xf numFmtId="165" fontId="20" fillId="4" borderId="1" xfId="0" applyNumberFormat="1" applyFont="1" applyFill="1" applyBorder="1" applyAlignment="1">
      <alignment horizontal="center" vertical="center"/>
    </xf>
    <xf numFmtId="165" fontId="23" fillId="4" borderId="1" xfId="0" applyNumberFormat="1" applyFont="1" applyFill="1" applyBorder="1" applyAlignment="1">
      <alignment horizontal="center" vertical="center"/>
    </xf>
    <xf numFmtId="165" fontId="14" fillId="4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0" fillId="3" borderId="7" xfId="0" applyFill="1" applyBorder="1"/>
    <xf numFmtId="0" fontId="0" fillId="3" borderId="8" xfId="0" applyFill="1" applyBorder="1"/>
    <xf numFmtId="0" fontId="11" fillId="0" borderId="0" xfId="0" applyFont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6" fillId="3" borderId="9" xfId="0" applyFont="1" applyFill="1" applyBorder="1"/>
    <xf numFmtId="0" fontId="14" fillId="3" borderId="9" xfId="0" applyFont="1" applyFill="1" applyBorder="1" applyAlignment="1">
      <alignment horizontal="center" vertical="center"/>
    </xf>
    <xf numFmtId="0" fontId="14" fillId="3" borderId="9" xfId="0" applyFont="1" applyFill="1" applyBorder="1"/>
    <xf numFmtId="0" fontId="14" fillId="3" borderId="9" xfId="0" applyFont="1" applyFill="1" applyBorder="1" applyAlignment="1">
      <alignment vertical="center"/>
    </xf>
    <xf numFmtId="9" fontId="6" fillId="3" borderId="9" xfId="4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1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66" fontId="14" fillId="4" borderId="1" xfId="0" applyNumberFormat="1" applyFont="1" applyFill="1" applyBorder="1" applyAlignment="1">
      <alignment horizontal="center" vertical="center"/>
    </xf>
    <xf numFmtId="0" fontId="0" fillId="0" borderId="3" xfId="0" applyBorder="1"/>
    <xf numFmtId="0" fontId="26" fillId="3" borderId="9" xfId="0" applyFont="1" applyFill="1" applyBorder="1"/>
    <xf numFmtId="0" fontId="0" fillId="3" borderId="9" xfId="0" applyFill="1" applyBorder="1"/>
    <xf numFmtId="0" fontId="19" fillId="2" borderId="2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4" fillId="3" borderId="9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Pourcentage" xfId="4" builtinId="5"/>
  </cellStyles>
  <dxfs count="12">
    <dxf>
      <font>
        <b val="0"/>
        <i val="0"/>
        <strike/>
        <color theme="0"/>
      </font>
      <fill>
        <patternFill patternType="solid">
          <fgColor theme="0"/>
          <bgColor theme="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ont>
        <color rgb="FF00B05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b val="0"/>
        <i val="0"/>
        <strike val="0"/>
        <color theme="0"/>
      </font>
      <numFmt numFmtId="0" formatCode="General"/>
      <fill>
        <patternFill patternType="solid">
          <fgColor theme="0"/>
          <bgColor theme="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ont>
        <color rgb="FF00B050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2" defaultPivotStyle="PivotStyleLight16"/>
  <colors>
    <mruColors>
      <color rgb="FFA7CFF7"/>
      <color rgb="FFE4B2DC"/>
      <color rgb="FFEDCBE7"/>
      <color rgb="FFF7F593"/>
      <color rgb="FFF4F166"/>
      <color rgb="FFF1ED41"/>
      <color rgb="FFD5AE87"/>
      <color rgb="FFE4CB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C5DA5-44AD-4CBB-86D1-E72A37CCEEAC}">
  <sheetPr>
    <pageSetUpPr fitToPage="1"/>
  </sheetPr>
  <dimension ref="A1:S23"/>
  <sheetViews>
    <sheetView topLeftCell="C1" zoomScale="54" zoomScaleNormal="100" workbookViewId="0">
      <selection activeCell="M11" sqref="J7:M11"/>
    </sheetView>
  </sheetViews>
  <sheetFormatPr baseColWidth="10" defaultRowHeight="15"/>
  <cols>
    <col min="1" max="1" width="3" customWidth="1"/>
    <col min="2" max="2" width="44.6640625" customWidth="1"/>
    <col min="3" max="3" width="22.5" customWidth="1"/>
    <col min="4" max="4" width="13" customWidth="1"/>
    <col min="5" max="5" width="21.1640625" customWidth="1"/>
    <col min="6" max="6" width="7" hidden="1" customWidth="1"/>
    <col min="7" max="7" width="10" hidden="1" customWidth="1"/>
    <col min="8" max="8" width="4.5" customWidth="1"/>
    <col min="10" max="11" width="12.6640625" customWidth="1"/>
    <col min="12" max="12" width="19.83203125" customWidth="1"/>
    <col min="13" max="13" width="35.33203125" customWidth="1"/>
    <col min="14" max="14" width="3.5" customWidth="1"/>
  </cols>
  <sheetData>
    <row r="1" spans="1:19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59"/>
    </row>
    <row r="2" spans="1:19" ht="25">
      <c r="A2" s="43"/>
      <c r="B2" s="67" t="s">
        <v>39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9"/>
      <c r="N2" s="60"/>
    </row>
    <row r="3" spans="1:19" ht="15.75" customHeight="1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61"/>
    </row>
    <row r="4" spans="1:19" ht="33.75" customHeight="1">
      <c r="A4" s="43"/>
      <c r="B4" s="63" t="s">
        <v>40</v>
      </c>
      <c r="C4" s="63" t="s">
        <v>41</v>
      </c>
      <c r="D4" s="63" t="s">
        <v>42</v>
      </c>
      <c r="E4" s="63" t="s">
        <v>37</v>
      </c>
      <c r="F4" s="22"/>
      <c r="G4" s="22"/>
      <c r="H4" s="22"/>
      <c r="I4" s="70" t="s">
        <v>43</v>
      </c>
      <c r="J4" s="70"/>
      <c r="K4" s="70"/>
      <c r="L4" s="70"/>
      <c r="M4" s="70"/>
      <c r="N4" s="61"/>
    </row>
    <row r="5" spans="1:19" ht="40" customHeight="1">
      <c r="A5" s="43"/>
      <c r="B5" s="74" t="s">
        <v>0</v>
      </c>
      <c r="C5" s="65" t="s">
        <v>18</v>
      </c>
      <c r="D5" s="64">
        <v>2</v>
      </c>
      <c r="E5" s="37"/>
      <c r="F5" s="9">
        <f ca="1">E5+RAND()/1210+RAND()/2530</f>
        <v>1.0352897219633762E-3</v>
      </c>
      <c r="G5" s="44">
        <f t="shared" ref="G5:G16" ca="1" si="0">RANK(F5,$F$5:$F$16,1)</f>
        <v>12</v>
      </c>
      <c r="H5" s="45"/>
      <c r="I5" s="71" t="s">
        <v>13</v>
      </c>
      <c r="J5" s="71"/>
      <c r="K5" s="71"/>
      <c r="L5" s="71"/>
      <c r="M5" s="10" t="s">
        <v>36</v>
      </c>
      <c r="N5" s="46"/>
      <c r="O5" s="1"/>
    </row>
    <row r="6" spans="1:19" ht="40" customHeight="1">
      <c r="A6" s="43"/>
      <c r="B6" s="75"/>
      <c r="C6" s="65" t="s">
        <v>19</v>
      </c>
      <c r="D6" s="64">
        <v>2</v>
      </c>
      <c r="E6" s="37"/>
      <c r="F6" s="9">
        <f t="shared" ref="F6:F16" ca="1" si="1">E6+RAND()/1000</f>
        <v>3.9336369750188696E-4</v>
      </c>
      <c r="G6" s="44">
        <f t="shared" ca="1" si="0"/>
        <v>2</v>
      </c>
      <c r="H6" s="45"/>
      <c r="I6" s="32" t="s">
        <v>14</v>
      </c>
      <c r="J6" s="32" t="s">
        <v>37</v>
      </c>
      <c r="K6" s="32" t="s">
        <v>42</v>
      </c>
      <c r="L6" s="32" t="s">
        <v>15</v>
      </c>
      <c r="M6" s="35" t="s">
        <v>35</v>
      </c>
      <c r="N6" s="46"/>
      <c r="O6" s="1"/>
    </row>
    <row r="7" spans="1:19" ht="40" customHeight="1">
      <c r="A7" s="43"/>
      <c r="B7" s="20" t="s">
        <v>1</v>
      </c>
      <c r="C7" s="65" t="s">
        <v>20</v>
      </c>
      <c r="D7" s="64">
        <v>5</v>
      </c>
      <c r="E7" s="37"/>
      <c r="F7" s="9">
        <f t="shared" ca="1" si="1"/>
        <v>4.6286444451000211E-4</v>
      </c>
      <c r="G7" s="44">
        <f t="shared" ca="1" si="0"/>
        <v>4</v>
      </c>
      <c r="H7" s="45"/>
      <c r="I7" s="36">
        <v>1</v>
      </c>
      <c r="J7" s="58" t="e">
        <f>(SMALL($E$5:$E$16,1))</f>
        <v>#NUM!</v>
      </c>
      <c r="K7" s="56">
        <f ca="1">INDEX($D$5:$D$16,MATCH(1,$G$5:$G$16,0))</f>
        <v>1</v>
      </c>
      <c r="L7" s="17" t="str">
        <f ca="1">INDEX($C$5:$C$16,MATCH(1,$G$5:$G$16,0))</f>
        <v>E34-PSE</v>
      </c>
      <c r="M7" s="31"/>
      <c r="N7" s="47"/>
      <c r="O7" s="13"/>
      <c r="P7" s="15"/>
      <c r="Q7" s="15"/>
      <c r="R7" s="15"/>
      <c r="S7" s="15"/>
    </row>
    <row r="8" spans="1:19" ht="40" customHeight="1">
      <c r="A8" s="43"/>
      <c r="B8" s="75" t="s">
        <v>2</v>
      </c>
      <c r="C8" s="66" t="s">
        <v>29</v>
      </c>
      <c r="D8" s="64">
        <v>3</v>
      </c>
      <c r="E8" s="37"/>
      <c r="F8" s="9">
        <f t="shared" ca="1" si="1"/>
        <v>7.9914363892337784E-4</v>
      </c>
      <c r="G8" s="44">
        <f t="shared" ca="1" si="0"/>
        <v>11</v>
      </c>
      <c r="H8" s="45"/>
      <c r="I8" s="36">
        <v>2</v>
      </c>
      <c r="J8" s="40" t="e">
        <f>SMALL($E$5:$E$16,2)</f>
        <v>#NUM!</v>
      </c>
      <c r="K8" s="57">
        <f ca="1">INDEX($D$5:$D$16,MATCH(2,$G$5:$G$16,0))</f>
        <v>2</v>
      </c>
      <c r="L8" s="17" t="str">
        <f ca="1">INDEX($C$5:$C$16,MATCH(2,$G$5:$G$16,0))</f>
        <v>E12-Sciences</v>
      </c>
      <c r="M8" s="31"/>
      <c r="N8" s="47"/>
      <c r="O8" s="13"/>
      <c r="P8" s="12"/>
      <c r="Q8" s="12"/>
      <c r="R8" s="79"/>
      <c r="S8" s="79"/>
    </row>
    <row r="9" spans="1:19" ht="40" customHeight="1">
      <c r="A9" s="43"/>
      <c r="B9" s="75"/>
      <c r="C9" s="65" t="s">
        <v>30</v>
      </c>
      <c r="D9" s="64">
        <v>6</v>
      </c>
      <c r="E9" s="37"/>
      <c r="F9" s="9">
        <f t="shared" ca="1" si="1"/>
        <v>5.0096939916287743E-4</v>
      </c>
      <c r="G9" s="44">
        <f t="shared" ca="1" si="0"/>
        <v>6</v>
      </c>
      <c r="H9" s="45"/>
      <c r="I9" s="36">
        <v>3</v>
      </c>
      <c r="J9" s="40" t="e">
        <f>SMALL($E$5:$E$16,3)</f>
        <v>#NUM!</v>
      </c>
      <c r="K9" s="57">
        <f ca="1">INDEX($D$5:$D$16,MATCH(3,$G$5:$G$16,0))</f>
        <v>1</v>
      </c>
      <c r="L9" s="17" t="str">
        <f ca="1">INDEX($C$5:$C$16,MATCH(3,$G$5:$G$16,0))</f>
        <v>E6-Arts App.</v>
      </c>
      <c r="M9" s="31"/>
      <c r="N9" s="78"/>
      <c r="O9" s="76"/>
      <c r="P9" s="13"/>
      <c r="Q9" s="13"/>
      <c r="R9" s="77"/>
      <c r="S9" s="77"/>
    </row>
    <row r="10" spans="1:19" ht="40" customHeight="1">
      <c r="A10" s="43"/>
      <c r="B10" s="75"/>
      <c r="C10" s="65" t="s">
        <v>31</v>
      </c>
      <c r="D10" s="64">
        <v>1</v>
      </c>
      <c r="E10" s="37"/>
      <c r="F10" s="9">
        <f t="shared" ca="1" si="1"/>
        <v>4.8468009492743324E-4</v>
      </c>
      <c r="G10" s="44">
        <f t="shared" ca="1" si="0"/>
        <v>5</v>
      </c>
      <c r="H10" s="45"/>
      <c r="I10" s="36">
        <v>4</v>
      </c>
      <c r="J10" s="40" t="e">
        <f>SMALL($E$5:$E$16,4)</f>
        <v>#NUM!</v>
      </c>
      <c r="K10" s="57">
        <f ca="1">INDEX($D$5:$D$16,MATCH(4,$G$5:$G$16,0))</f>
        <v>5</v>
      </c>
      <c r="L10" s="17" t="str">
        <f ca="1">INDEX($C$5:$C$16,MATCH(4,$G$5:$G$16,0))</f>
        <v>E2-Analyse</v>
      </c>
      <c r="M10" s="31"/>
      <c r="N10" s="78"/>
      <c r="O10" s="76"/>
      <c r="P10" s="13"/>
      <c r="Q10" s="13"/>
      <c r="R10" s="77"/>
      <c r="S10" s="77"/>
    </row>
    <row r="11" spans="1:19" ht="40" customHeight="1">
      <c r="A11" s="43"/>
      <c r="B11" s="75"/>
      <c r="C11" s="65" t="s">
        <v>21</v>
      </c>
      <c r="D11" s="64">
        <v>1</v>
      </c>
      <c r="E11" s="37"/>
      <c r="F11" s="9">
        <f t="shared" ca="1" si="1"/>
        <v>3.0184968133296507E-4</v>
      </c>
      <c r="G11" s="44">
        <f t="shared" ca="1" si="0"/>
        <v>1</v>
      </c>
      <c r="H11" s="45"/>
      <c r="I11" s="36">
        <v>5</v>
      </c>
      <c r="J11" s="40" t="e">
        <f>SMALL($E$5:$E$16,5)</f>
        <v>#NUM!</v>
      </c>
      <c r="K11" s="57">
        <f ca="1">INDEX($D$5:$D$16,MATCH(5,$G$5:$G$16,0))</f>
        <v>1</v>
      </c>
      <c r="L11" s="17" t="str">
        <f ca="1">INDEX($C$5:$C$16,MATCH(5,$G$5:$G$16,0))</f>
        <v>E33-Éco</v>
      </c>
      <c r="M11" s="31"/>
      <c r="N11" s="48"/>
      <c r="O11" s="14"/>
      <c r="P11" s="13"/>
      <c r="Q11" s="13"/>
      <c r="R11" s="76"/>
      <c r="S11" s="76"/>
    </row>
    <row r="12" spans="1:19" ht="40" customHeight="1">
      <c r="A12" s="43"/>
      <c r="B12" s="20" t="s">
        <v>3</v>
      </c>
      <c r="C12" s="65" t="s">
        <v>22</v>
      </c>
      <c r="D12" s="64">
        <v>2</v>
      </c>
      <c r="E12" s="37"/>
      <c r="F12" s="9">
        <f t="shared" ca="1" si="1"/>
        <v>6.764032885313401E-4</v>
      </c>
      <c r="G12" s="44">
        <f t="shared" ca="1" si="0"/>
        <v>9</v>
      </c>
      <c r="H12" s="45"/>
      <c r="I12" s="29"/>
      <c r="J12" s="26"/>
      <c r="K12" s="26"/>
      <c r="L12" s="26"/>
      <c r="M12" s="26"/>
      <c r="N12" s="48"/>
      <c r="O12" s="14"/>
      <c r="P12" s="13"/>
      <c r="Q12" s="13"/>
      <c r="R12" s="76"/>
      <c r="S12" s="76"/>
    </row>
    <row r="13" spans="1:19" ht="40" customHeight="1">
      <c r="A13" s="43"/>
      <c r="B13" s="75" t="s">
        <v>4</v>
      </c>
      <c r="C13" s="65" t="s">
        <v>23</v>
      </c>
      <c r="D13" s="64">
        <v>2.5</v>
      </c>
      <c r="E13" s="37"/>
      <c r="F13" s="9">
        <f t="shared" ca="1" si="1"/>
        <v>5.9441773608380954E-4</v>
      </c>
      <c r="G13" s="44">
        <f t="shared" ca="1" si="0"/>
        <v>8</v>
      </c>
      <c r="H13" s="45"/>
      <c r="I13" s="71" t="s">
        <v>34</v>
      </c>
      <c r="J13" s="71"/>
      <c r="K13" s="71"/>
      <c r="L13" s="71"/>
      <c r="M13" s="71"/>
      <c r="N13" s="48"/>
      <c r="O13" s="14"/>
      <c r="P13" s="13"/>
      <c r="Q13" s="13"/>
    </row>
    <row r="14" spans="1:19" ht="40" customHeight="1">
      <c r="A14" s="43"/>
      <c r="B14" s="75"/>
      <c r="C14" s="65" t="s">
        <v>24</v>
      </c>
      <c r="D14" s="64">
        <v>2.5</v>
      </c>
      <c r="E14" s="37"/>
      <c r="F14" s="9">
        <f t="shared" ca="1" si="1"/>
        <v>6.8554301195538128E-4</v>
      </c>
      <c r="G14" s="44">
        <f t="shared" ca="1" si="0"/>
        <v>10</v>
      </c>
      <c r="H14" s="45"/>
      <c r="I14" s="72" t="s">
        <v>28</v>
      </c>
      <c r="J14" s="72"/>
      <c r="K14" s="72"/>
      <c r="L14" s="72"/>
      <c r="M14" s="72"/>
      <c r="N14" s="49"/>
      <c r="O14" s="16"/>
    </row>
    <row r="15" spans="1:19" ht="40" customHeight="1">
      <c r="A15" s="43"/>
      <c r="B15" s="20" t="s">
        <v>5</v>
      </c>
      <c r="C15" s="65" t="s">
        <v>32</v>
      </c>
      <c r="D15" s="64">
        <v>1</v>
      </c>
      <c r="E15" s="37"/>
      <c r="F15" s="9">
        <f t="shared" ca="1" si="1"/>
        <v>4.5109846581931892E-4</v>
      </c>
      <c r="G15" s="44">
        <f t="shared" ca="1" si="0"/>
        <v>3</v>
      </c>
      <c r="H15" s="45"/>
      <c r="I15" s="73" t="s">
        <v>17</v>
      </c>
      <c r="J15" s="73"/>
      <c r="K15" s="73"/>
      <c r="L15" s="73"/>
      <c r="M15" s="73"/>
      <c r="N15" s="49"/>
      <c r="O15" s="16"/>
    </row>
    <row r="16" spans="1:19" ht="40" customHeight="1">
      <c r="A16" s="43"/>
      <c r="B16" s="20" t="s">
        <v>6</v>
      </c>
      <c r="C16" s="65" t="s">
        <v>25</v>
      </c>
      <c r="D16" s="64">
        <v>1</v>
      </c>
      <c r="E16" s="37"/>
      <c r="F16" s="9">
        <f t="shared" ca="1" si="1"/>
        <v>5.398504411552055E-4</v>
      </c>
      <c r="G16" s="44">
        <f t="shared" ca="1" si="0"/>
        <v>7</v>
      </c>
      <c r="H16" s="45"/>
      <c r="I16" s="73" t="s">
        <v>12</v>
      </c>
      <c r="J16" s="73"/>
      <c r="K16" s="73"/>
      <c r="L16" s="73"/>
      <c r="M16" s="73"/>
      <c r="N16" s="49"/>
      <c r="O16" s="16"/>
    </row>
    <row r="17" spans="1:15" ht="40" customHeight="1">
      <c r="A17" s="43"/>
      <c r="B17" s="75" t="s">
        <v>9</v>
      </c>
      <c r="C17" s="65" t="s">
        <v>10</v>
      </c>
      <c r="D17" s="64">
        <v>1</v>
      </c>
      <c r="E17" s="37"/>
      <c r="F17" s="11"/>
      <c r="G17" s="18"/>
      <c r="H17" s="23"/>
      <c r="I17" s="73" t="s">
        <v>27</v>
      </c>
      <c r="J17" s="73"/>
      <c r="K17" s="73"/>
      <c r="L17" s="73"/>
      <c r="M17" s="73"/>
      <c r="N17" s="46"/>
      <c r="O17" s="1"/>
    </row>
    <row r="18" spans="1:15" ht="40" customHeight="1">
      <c r="A18" s="43"/>
      <c r="B18" s="75"/>
      <c r="C18" s="65" t="s">
        <v>11</v>
      </c>
      <c r="D18" s="64">
        <v>1</v>
      </c>
      <c r="E18" s="37"/>
      <c r="F18" s="11"/>
      <c r="G18" s="11"/>
      <c r="H18" s="24"/>
      <c r="I18" s="73" t="s">
        <v>16</v>
      </c>
      <c r="J18" s="73"/>
      <c r="K18" s="73"/>
      <c r="L18" s="73"/>
      <c r="M18" s="73"/>
      <c r="N18" s="46"/>
      <c r="O18" s="1"/>
    </row>
    <row r="19" spans="1:15" ht="40" customHeight="1">
      <c r="A19" s="43"/>
      <c r="B19" s="80" t="s">
        <v>8</v>
      </c>
      <c r="C19" s="80"/>
      <c r="D19" s="80"/>
      <c r="E19" s="38">
        <f>(SUMPRODUCT($D$5:$D$16,$E$5:$E$16)+IF(E17&gt;=10,SUMPRODUCT($D$17,$E$17),0)+IF(E18&gt;=10,SUMPRODUCT($D$18,$E$18),0))/(SUM($D$5:$D$16)+IF(E17&gt;=10,D17,0)+IF(E18&gt;=10,D18,0))</f>
        <v>0</v>
      </c>
      <c r="F19" s="5"/>
      <c r="G19" s="5"/>
      <c r="H19" s="8"/>
      <c r="I19" s="73" t="s">
        <v>26</v>
      </c>
      <c r="J19" s="73"/>
      <c r="K19" s="73"/>
      <c r="L19" s="73"/>
      <c r="M19" s="73"/>
      <c r="N19" s="50"/>
      <c r="O19" s="3"/>
    </row>
    <row r="20" spans="1:15" ht="40" customHeight="1">
      <c r="A20" s="43"/>
      <c r="B20" s="82" t="s">
        <v>33</v>
      </c>
      <c r="C20" s="82"/>
      <c r="D20" s="82"/>
      <c r="E20" s="39">
        <f>SUMPRODUCT($D$8:$D$11,E8:E11)/SUM($D$8:$D$11)</f>
        <v>0</v>
      </c>
      <c r="F20" s="19"/>
      <c r="G20" s="5"/>
      <c r="H20" s="8"/>
      <c r="I20" s="8"/>
      <c r="J20" s="30"/>
      <c r="K20" s="30"/>
      <c r="L20" s="27"/>
      <c r="M20" s="27"/>
      <c r="N20" s="51"/>
      <c r="O20" s="4"/>
    </row>
    <row r="21" spans="1:15" ht="40" customHeight="1">
      <c r="A21" s="43"/>
      <c r="B21" s="81" t="s">
        <v>7</v>
      </c>
      <c r="C21" s="81"/>
      <c r="D21" s="81"/>
      <c r="E21" s="21" t="str">
        <f>IF(COUNTIF(E5:E16,"ABS")&gt;0,"Éliminé",IF(AND(E19&gt;=10,E20&gt;=10),"ADMIS",IF(E19&lt;8,"Refusé",IF(E20&gt;=10,"Épreuve de contrôle","Refusé"))))</f>
        <v>Refusé</v>
      </c>
      <c r="F21" s="7"/>
      <c r="G21" s="6"/>
      <c r="H21" s="25"/>
      <c r="I21" s="25"/>
      <c r="J21" s="25"/>
      <c r="K21" s="25"/>
      <c r="L21" s="28"/>
      <c r="M21" s="28"/>
      <c r="N21" s="52"/>
      <c r="O21" s="2"/>
    </row>
    <row r="22" spans="1:15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</row>
    <row r="23" spans="1:15">
      <c r="N23" s="22"/>
    </row>
  </sheetData>
  <mergeCells count="24">
    <mergeCell ref="B17:B18"/>
    <mergeCell ref="B19:D19"/>
    <mergeCell ref="B21:D21"/>
    <mergeCell ref="B20:D20"/>
    <mergeCell ref="I18:M18"/>
    <mergeCell ref="I19:M19"/>
    <mergeCell ref="I16:M16"/>
    <mergeCell ref="I17:M17"/>
    <mergeCell ref="R11:S11"/>
    <mergeCell ref="R12:S12"/>
    <mergeCell ref="I5:L5"/>
    <mergeCell ref="R9:S9"/>
    <mergeCell ref="R10:S10"/>
    <mergeCell ref="N9:N10"/>
    <mergeCell ref="O9:O10"/>
    <mergeCell ref="R8:S8"/>
    <mergeCell ref="B2:M2"/>
    <mergeCell ref="I4:M4"/>
    <mergeCell ref="I13:M13"/>
    <mergeCell ref="I14:M14"/>
    <mergeCell ref="I15:M15"/>
    <mergeCell ref="B5:B6"/>
    <mergeCell ref="B8:B11"/>
    <mergeCell ref="B13:B14"/>
  </mergeCells>
  <conditionalFormatting sqref="E5:F18">
    <cfRule type="containsText" dxfId="11" priority="14" operator="containsText" text="ABS">
      <formula>NOT(ISERROR(SEARCH("ABS",E5)))</formula>
    </cfRule>
  </conditionalFormatting>
  <conditionalFormatting sqref="E21:F21">
    <cfRule type="containsText" dxfId="10" priority="15" operator="containsText" text="ELIMINE">
      <formula>NOT(ISERROR(SEARCH("ELIMINE",E21)))</formula>
    </cfRule>
    <cfRule type="containsText" dxfId="9" priority="16" operator="containsText" text="ADMIS">
      <formula>NOT(ISERROR(SEARCH("ADMIS",E21)))</formula>
    </cfRule>
  </conditionalFormatting>
  <conditionalFormatting sqref="M7:M11">
    <cfRule type="expression" dxfId="8" priority="11">
      <formula>OR(L7=$C$5,L7=$C$6,L7=$C$10,L7=$C$11,L7=$C$13,L7=$C$14)</formula>
    </cfRule>
    <cfRule type="expression" dxfId="7" priority="12">
      <formula>AND(L7&lt;&gt;$C$5,L7&lt;&gt;$C$6,L7&lt;&gt;$C$10,L7&lt;&gt;$C$11,L7&lt;&gt;$C$13,L7&lt;&gt;$C$14)</formula>
    </cfRule>
  </conditionalFormatting>
  <conditionalFormatting sqref="J7:M11">
    <cfRule type="expression" dxfId="6" priority="1" stopIfTrue="1">
      <formula>COUNTBLANK($E$5:$E$16)&gt;0</formula>
    </cfRule>
  </conditionalFormatting>
  <pageMargins left="0.7" right="0.7" top="0.75" bottom="0.75" header="0.3" footer="0.3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A98AA-3DAF-409B-BE7F-E3E2AACE3E91}">
  <sheetPr>
    <pageSetUpPr fitToPage="1"/>
  </sheetPr>
  <dimension ref="A1:S22"/>
  <sheetViews>
    <sheetView tabSelected="1" topLeftCell="A2" zoomScale="58" zoomScaleNormal="100" workbookViewId="0">
      <selection activeCell="E5" sqref="E5:E14"/>
    </sheetView>
  </sheetViews>
  <sheetFormatPr baseColWidth="10" defaultRowHeight="15"/>
  <cols>
    <col min="1" max="1" width="3" customWidth="1"/>
    <col min="2" max="2" width="44.6640625" customWidth="1"/>
    <col min="3" max="3" width="21.6640625" customWidth="1"/>
    <col min="5" max="5" width="21.1640625" customWidth="1"/>
    <col min="6" max="7" width="0" hidden="1" customWidth="1"/>
    <col min="8" max="8" width="4.5" customWidth="1"/>
    <col min="10" max="11" width="12.6640625" customWidth="1"/>
    <col min="12" max="12" width="19.83203125" customWidth="1"/>
    <col min="13" max="13" width="35.33203125" customWidth="1"/>
    <col min="14" max="14" width="3.5" customWidth="1"/>
  </cols>
  <sheetData>
    <row r="1" spans="1:19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59"/>
    </row>
    <row r="2" spans="1:19" ht="25">
      <c r="A2" s="43"/>
      <c r="B2" s="67" t="s">
        <v>39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9"/>
      <c r="N2" s="60"/>
    </row>
    <row r="3" spans="1:19" ht="15.75" customHeight="1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61"/>
    </row>
    <row r="4" spans="1:19" ht="27" customHeight="1">
      <c r="A4" s="43"/>
      <c r="B4" s="63" t="s">
        <v>40</v>
      </c>
      <c r="C4" s="63" t="s">
        <v>41</v>
      </c>
      <c r="D4" s="63" t="s">
        <v>42</v>
      </c>
      <c r="E4" s="63" t="s">
        <v>37</v>
      </c>
      <c r="F4" s="22"/>
      <c r="G4" s="22"/>
      <c r="H4" s="22"/>
      <c r="I4" s="70" t="s">
        <v>43</v>
      </c>
      <c r="J4" s="70"/>
      <c r="K4" s="70"/>
      <c r="L4" s="70"/>
      <c r="M4" s="70"/>
      <c r="N4" s="61"/>
    </row>
    <row r="5" spans="1:19" ht="40" customHeight="1">
      <c r="A5" s="43"/>
      <c r="B5" s="62" t="s">
        <v>0</v>
      </c>
      <c r="C5" s="33" t="s">
        <v>18</v>
      </c>
      <c r="D5" s="64">
        <v>2</v>
      </c>
      <c r="E5" s="37"/>
      <c r="F5" s="9">
        <f ca="1">E5+RAND()/1210+RAND()/2530</f>
        <v>7.7171205946826519E-4</v>
      </c>
      <c r="G5" s="44">
        <f t="shared" ref="G5:G15" ca="1" si="0">RANK(F5,$F$5:$F$15,1)</f>
        <v>8</v>
      </c>
      <c r="H5" s="45"/>
      <c r="I5" s="90" t="s">
        <v>13</v>
      </c>
      <c r="J5" s="91"/>
      <c r="K5" s="91"/>
      <c r="L5" s="92"/>
      <c r="M5" s="10" t="s">
        <v>36</v>
      </c>
      <c r="N5" s="46"/>
      <c r="O5" s="1"/>
    </row>
    <row r="6" spans="1:19" ht="40" customHeight="1">
      <c r="A6" s="43"/>
      <c r="B6" s="20" t="s">
        <v>1</v>
      </c>
      <c r="C6" s="33" t="s">
        <v>20</v>
      </c>
      <c r="D6" s="64">
        <v>5</v>
      </c>
      <c r="E6" s="37"/>
      <c r="F6" s="9">
        <f t="shared" ref="F6:F15" ca="1" si="1">E6+RAND()/1000</f>
        <v>2.0331491860065321E-4</v>
      </c>
      <c r="G6" s="44">
        <f t="shared" ca="1" si="0"/>
        <v>3</v>
      </c>
      <c r="H6" s="45"/>
      <c r="I6" s="32" t="s">
        <v>14</v>
      </c>
      <c r="J6" s="32" t="s">
        <v>37</v>
      </c>
      <c r="K6" s="32" t="s">
        <v>38</v>
      </c>
      <c r="L6" s="32" t="s">
        <v>15</v>
      </c>
      <c r="M6" s="35" t="s">
        <v>35</v>
      </c>
      <c r="N6" s="47"/>
      <c r="O6" s="13"/>
      <c r="P6" s="15"/>
      <c r="Q6" s="15"/>
      <c r="R6" s="15"/>
      <c r="S6" s="15"/>
    </row>
    <row r="7" spans="1:19" ht="40" customHeight="1">
      <c r="A7" s="43"/>
      <c r="B7" s="75" t="s">
        <v>2</v>
      </c>
      <c r="C7" s="34" t="s">
        <v>29</v>
      </c>
      <c r="D7" s="64">
        <v>3</v>
      </c>
      <c r="E7" s="37"/>
      <c r="F7" s="9">
        <f t="shared" ca="1" si="1"/>
        <v>4.1891948323258266E-4</v>
      </c>
      <c r="G7" s="44">
        <f t="shared" ca="1" si="0"/>
        <v>4</v>
      </c>
      <c r="H7" s="45"/>
      <c r="I7" s="36">
        <v>1</v>
      </c>
      <c r="J7" s="58" t="e">
        <f>(SMALL($E$5:$E$15,1))</f>
        <v>#NUM!</v>
      </c>
      <c r="K7" s="56">
        <f ca="1">INDEX($D$5:$D$15,MATCH(1,$G$5:$G$16,0))</f>
        <v>1</v>
      </c>
      <c r="L7" s="17" t="str">
        <f ca="1">INDEX($C$5:$C$15,MATCH(1,$G$5:$G$16,0))</f>
        <v>E6-Arts App.</v>
      </c>
      <c r="M7" s="31"/>
      <c r="N7" s="47"/>
      <c r="O7" s="13"/>
      <c r="P7" s="12"/>
      <c r="Q7" s="12"/>
      <c r="R7" s="79"/>
      <c r="S7" s="79"/>
    </row>
    <row r="8" spans="1:19" ht="40" customHeight="1">
      <c r="A8" s="43"/>
      <c r="B8" s="75"/>
      <c r="C8" s="33" t="s">
        <v>30</v>
      </c>
      <c r="D8" s="64">
        <v>6</v>
      </c>
      <c r="E8" s="37"/>
      <c r="F8" s="9">
        <f t="shared" ca="1" si="1"/>
        <v>5.6675093388009043E-4</v>
      </c>
      <c r="G8" s="44">
        <f t="shared" ca="1" si="0"/>
        <v>5</v>
      </c>
      <c r="H8" s="45"/>
      <c r="I8" s="36">
        <v>2</v>
      </c>
      <c r="J8" s="40" t="e">
        <f>SMALL($E$5:$E$15,2)</f>
        <v>#NUM!</v>
      </c>
      <c r="K8" s="57">
        <f ca="1">INDEX($D$5:$D$16,MATCH(2,$G$5:$G$16,0))</f>
        <v>1</v>
      </c>
      <c r="L8" s="17" t="str">
        <f ca="1">INDEX($C$5:$C$15,MATCH(2,$G$5:$G$16,0))</f>
        <v>E7-EPS</v>
      </c>
      <c r="M8" s="31"/>
      <c r="N8" s="78"/>
      <c r="O8" s="76"/>
      <c r="P8" s="13"/>
      <c r="Q8" s="13"/>
      <c r="R8" s="77"/>
      <c r="S8" s="77"/>
    </row>
    <row r="9" spans="1:19" ht="40" customHeight="1">
      <c r="A9" s="43"/>
      <c r="B9" s="75"/>
      <c r="C9" s="33" t="s">
        <v>31</v>
      </c>
      <c r="D9" s="64">
        <v>1</v>
      </c>
      <c r="E9" s="37"/>
      <c r="F9" s="9">
        <f t="shared" ca="1" si="1"/>
        <v>6.9115164680765787E-4</v>
      </c>
      <c r="G9" s="44">
        <f t="shared" ca="1" si="0"/>
        <v>7</v>
      </c>
      <c r="H9" s="45"/>
      <c r="I9" s="36">
        <v>3</v>
      </c>
      <c r="J9" s="40" t="e">
        <f>SMALL($E$5:$E$15,3)</f>
        <v>#NUM!</v>
      </c>
      <c r="K9" s="57">
        <f ca="1">INDEX($D$5:$D$16,MATCH(3,$G$5:$G$16,0))</f>
        <v>5</v>
      </c>
      <c r="L9" s="17" t="str">
        <f ca="1">INDEX($C$5:$C$15,MATCH(3,$G$5:$G$16,0))</f>
        <v>E2-Analyse</v>
      </c>
      <c r="M9" s="31"/>
      <c r="N9" s="78"/>
      <c r="O9" s="76"/>
      <c r="P9" s="13"/>
      <c r="Q9" s="13"/>
      <c r="R9" s="77"/>
      <c r="S9" s="77"/>
    </row>
    <row r="10" spans="1:19" ht="40" customHeight="1">
      <c r="A10" s="43"/>
      <c r="B10" s="75"/>
      <c r="C10" s="33" t="s">
        <v>21</v>
      </c>
      <c r="D10" s="64">
        <v>1</v>
      </c>
      <c r="E10" s="37"/>
      <c r="F10" s="9">
        <f t="shared" ca="1" si="1"/>
        <v>6.3224541817021702E-4</v>
      </c>
      <c r="G10" s="44">
        <f t="shared" ca="1" si="0"/>
        <v>6</v>
      </c>
      <c r="H10" s="45"/>
      <c r="I10" s="36">
        <v>4</v>
      </c>
      <c r="J10" s="40" t="e">
        <f>SMALL($E$5:$E$15,4)</f>
        <v>#NUM!</v>
      </c>
      <c r="K10" s="57">
        <f ca="1">INDEX($D$5:$D$16,MATCH(4,$G$5:$G$16,0))</f>
        <v>3</v>
      </c>
      <c r="L10" s="17" t="str">
        <f ca="1">INDEX($C$5:$C$16,MATCH(4,$G$5:$G$16,0))</f>
        <v>E31-Pro</v>
      </c>
      <c r="M10" s="31"/>
      <c r="N10" s="48"/>
      <c r="O10" s="14"/>
      <c r="P10" s="13"/>
      <c r="Q10" s="13"/>
      <c r="R10" s="76"/>
      <c r="S10" s="76"/>
    </row>
    <row r="11" spans="1:19" ht="40" customHeight="1">
      <c r="A11" s="43"/>
      <c r="B11" s="20" t="s">
        <v>3</v>
      </c>
      <c r="C11" s="33" t="s">
        <v>22</v>
      </c>
      <c r="D11" s="64">
        <v>2</v>
      </c>
      <c r="E11" s="37"/>
      <c r="F11" s="9">
        <f t="shared" ca="1" si="1"/>
        <v>8.2421374003669237E-4</v>
      </c>
      <c r="G11" s="44">
        <f t="shared" ca="1" si="0"/>
        <v>9</v>
      </c>
      <c r="H11" s="45"/>
      <c r="I11" s="36">
        <v>5</v>
      </c>
      <c r="J11" s="40" t="e">
        <f>SMALL($E$5:$E$15,5)</f>
        <v>#NUM!</v>
      </c>
      <c r="K11" s="57">
        <f ca="1">INDEX($D$5:$D$16,MATCH(5,$G$5:$G$16,0))</f>
        <v>6</v>
      </c>
      <c r="L11" s="17" t="str">
        <f ca="1">INDEX($C$5:$C$15,MATCH(5,$G$5:$G$16,0))</f>
        <v>E32-Pro</v>
      </c>
      <c r="M11" s="31"/>
      <c r="N11" s="48"/>
      <c r="O11" s="14"/>
      <c r="P11" s="13"/>
      <c r="Q11" s="13"/>
      <c r="R11" s="76"/>
      <c r="S11" s="76"/>
    </row>
    <row r="12" spans="1:19" ht="40" customHeight="1">
      <c r="A12" s="43"/>
      <c r="B12" s="75" t="s">
        <v>4</v>
      </c>
      <c r="C12" s="33" t="s">
        <v>23</v>
      </c>
      <c r="D12" s="64">
        <v>2.5</v>
      </c>
      <c r="E12" s="37"/>
      <c r="F12" s="9">
        <f t="shared" ca="1" si="1"/>
        <v>9.7420508627484601E-4</v>
      </c>
      <c r="G12" s="44">
        <f t="shared" ca="1" si="0"/>
        <v>11</v>
      </c>
      <c r="H12" s="45"/>
      <c r="I12" s="29"/>
      <c r="J12" s="26"/>
      <c r="K12" s="26"/>
      <c r="L12" s="26"/>
      <c r="M12" s="26"/>
      <c r="N12" s="48"/>
      <c r="O12" s="14"/>
      <c r="P12" s="13"/>
      <c r="Q12" s="13"/>
    </row>
    <row r="13" spans="1:19" ht="40" customHeight="1">
      <c r="A13" s="43"/>
      <c r="B13" s="75"/>
      <c r="C13" s="33" t="s">
        <v>24</v>
      </c>
      <c r="D13" s="64">
        <v>2.5</v>
      </c>
      <c r="E13" s="37"/>
      <c r="F13" s="9">
        <f t="shared" ca="1" si="1"/>
        <v>8.9759726425233982E-4</v>
      </c>
      <c r="G13" s="44">
        <f t="shared" ca="1" si="0"/>
        <v>10</v>
      </c>
      <c r="H13" s="45"/>
      <c r="I13" s="90" t="s">
        <v>34</v>
      </c>
      <c r="J13" s="91"/>
      <c r="K13" s="91"/>
      <c r="L13" s="91"/>
      <c r="M13" s="92"/>
      <c r="N13" s="49"/>
      <c r="O13" s="16"/>
    </row>
    <row r="14" spans="1:19" ht="40" customHeight="1">
      <c r="A14" s="43"/>
      <c r="B14" s="20" t="s">
        <v>5</v>
      </c>
      <c r="C14" s="33" t="s">
        <v>32</v>
      </c>
      <c r="D14" s="64">
        <v>1</v>
      </c>
      <c r="E14" s="37"/>
      <c r="F14" s="9">
        <f t="shared" ca="1" si="1"/>
        <v>7.6911498533252192E-5</v>
      </c>
      <c r="G14" s="44">
        <f t="shared" ca="1" si="0"/>
        <v>1</v>
      </c>
      <c r="H14" s="45"/>
      <c r="I14" s="86" t="s">
        <v>28</v>
      </c>
      <c r="J14" s="87"/>
      <c r="K14" s="87"/>
      <c r="L14" s="87"/>
      <c r="M14" s="88"/>
      <c r="N14" s="49"/>
      <c r="O14" s="16"/>
    </row>
    <row r="15" spans="1:19" ht="40" customHeight="1">
      <c r="A15" s="43"/>
      <c r="B15" s="20" t="s">
        <v>6</v>
      </c>
      <c r="C15" s="33" t="s">
        <v>25</v>
      </c>
      <c r="D15" s="64">
        <v>1</v>
      </c>
      <c r="E15" s="37"/>
      <c r="F15" s="9">
        <f t="shared" ca="1" si="1"/>
        <v>1.1340904759934655E-4</v>
      </c>
      <c r="G15" s="44">
        <f t="shared" ca="1" si="0"/>
        <v>2</v>
      </c>
      <c r="H15" s="45"/>
      <c r="I15" s="83" t="s">
        <v>12</v>
      </c>
      <c r="J15" s="84"/>
      <c r="K15" s="84"/>
      <c r="L15" s="84"/>
      <c r="M15" s="85"/>
      <c r="N15" s="49"/>
      <c r="O15" s="16"/>
    </row>
    <row r="16" spans="1:19" ht="40" customHeight="1">
      <c r="A16" s="43"/>
      <c r="B16" s="75" t="s">
        <v>9</v>
      </c>
      <c r="C16" s="33" t="s">
        <v>10</v>
      </c>
      <c r="D16" s="64">
        <v>1</v>
      </c>
      <c r="E16" s="37"/>
      <c r="F16" s="11"/>
      <c r="G16" s="18"/>
      <c r="H16" s="23"/>
      <c r="I16" s="83" t="s">
        <v>27</v>
      </c>
      <c r="J16" s="84"/>
      <c r="K16" s="84"/>
      <c r="L16" s="84"/>
      <c r="M16" s="85"/>
      <c r="N16" s="46"/>
      <c r="O16" s="1"/>
    </row>
    <row r="17" spans="1:15" ht="40" customHeight="1">
      <c r="A17" s="43"/>
      <c r="B17" s="75"/>
      <c r="C17" s="33" t="s">
        <v>11</v>
      </c>
      <c r="D17" s="64">
        <v>1</v>
      </c>
      <c r="E17" s="37"/>
      <c r="F17" s="11"/>
      <c r="G17" s="11"/>
      <c r="H17" s="24"/>
      <c r="I17" s="83" t="s">
        <v>16</v>
      </c>
      <c r="J17" s="84"/>
      <c r="K17" s="84"/>
      <c r="L17" s="84"/>
      <c r="M17" s="85"/>
      <c r="N17" s="46"/>
      <c r="O17" s="1"/>
    </row>
    <row r="18" spans="1:15" ht="40" customHeight="1">
      <c r="A18" s="43"/>
      <c r="B18" s="80" t="s">
        <v>8</v>
      </c>
      <c r="C18" s="80"/>
      <c r="D18" s="80"/>
      <c r="E18" s="38">
        <f>(SUMPRODUCT($D$5:$D$15,$E$5:$E$15)+IF(E16&gt;=10,SUMPRODUCT($D$16,$E$16),0)+IF(E17&gt;=10,SUMPRODUCT($D$17,$E$17),0))/(SUM($D$5:$D$15)+IF(E16&gt;=10,D16,0)+IF(E17&gt;=10,D17,0))</f>
        <v>0</v>
      </c>
      <c r="F18" s="5"/>
      <c r="G18" s="5"/>
      <c r="H18" s="8"/>
      <c r="I18" s="83" t="s">
        <v>26</v>
      </c>
      <c r="J18" s="84"/>
      <c r="K18" s="84"/>
      <c r="L18" s="84"/>
      <c r="M18" s="85"/>
      <c r="N18" s="50"/>
      <c r="O18" s="3"/>
    </row>
    <row r="19" spans="1:15" ht="40" customHeight="1">
      <c r="A19" s="43"/>
      <c r="B19" s="82" t="s">
        <v>33</v>
      </c>
      <c r="C19" s="82"/>
      <c r="D19" s="82"/>
      <c r="E19" s="39">
        <f>SUMPRODUCT($D$7:$D$10,E7:E10)/SUM($D$7:$D$10)</f>
        <v>0</v>
      </c>
      <c r="F19" s="19"/>
      <c r="G19" s="5"/>
      <c r="H19" s="8"/>
      <c r="I19" s="89"/>
      <c r="J19" s="89"/>
      <c r="K19" s="89"/>
      <c r="L19" s="89"/>
      <c r="M19" s="89"/>
      <c r="N19" s="51"/>
      <c r="O19" s="4"/>
    </row>
    <row r="20" spans="1:15" ht="40" customHeight="1">
      <c r="A20" s="43"/>
      <c r="B20" s="81" t="s">
        <v>7</v>
      </c>
      <c r="C20" s="81"/>
      <c r="D20" s="81"/>
      <c r="E20" s="21" t="str">
        <f>IF(COUNTIF(E5:E15,"ABS")&gt;0,"Éliminé",IF(AND(E18&gt;=10,E19&gt;=10),"ADMIS",IF(E18&lt;8,"Refusé",IF(E19&gt;=10,"Épreuve de contrôle","Refusé"))))</f>
        <v>Refusé</v>
      </c>
      <c r="F20" s="7"/>
      <c r="G20" s="6"/>
      <c r="H20" s="25"/>
      <c r="I20" s="25"/>
      <c r="J20" s="25"/>
      <c r="K20" s="25"/>
      <c r="L20" s="28"/>
      <c r="M20" s="28"/>
      <c r="N20" s="52"/>
      <c r="O20" s="2"/>
    </row>
    <row r="21" spans="1:1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5"/>
    </row>
    <row r="22" spans="1:15">
      <c r="N22" s="22"/>
    </row>
  </sheetData>
  <mergeCells count="23">
    <mergeCell ref="R11:S11"/>
    <mergeCell ref="B12:B13"/>
    <mergeCell ref="I13:M13"/>
    <mergeCell ref="B2:M2"/>
    <mergeCell ref="I5:L5"/>
    <mergeCell ref="B7:B10"/>
    <mergeCell ref="R7:S7"/>
    <mergeCell ref="N8:N9"/>
    <mergeCell ref="O8:O9"/>
    <mergeCell ref="R8:S8"/>
    <mergeCell ref="R9:S9"/>
    <mergeCell ref="R10:S10"/>
    <mergeCell ref="I15:M15"/>
    <mergeCell ref="I14:M14"/>
    <mergeCell ref="I4:M4"/>
    <mergeCell ref="B20:D20"/>
    <mergeCell ref="I19:M19"/>
    <mergeCell ref="I18:M18"/>
    <mergeCell ref="B16:B17"/>
    <mergeCell ref="B18:D18"/>
    <mergeCell ref="B19:D19"/>
    <mergeCell ref="I17:M17"/>
    <mergeCell ref="I16:M16"/>
  </mergeCells>
  <conditionalFormatting sqref="E5:F17">
    <cfRule type="containsText" dxfId="5" priority="6" operator="containsText" text="ABS">
      <formula>NOT(ISERROR(SEARCH("ABS",E5)))</formula>
    </cfRule>
  </conditionalFormatting>
  <conditionalFormatting sqref="E20:F20">
    <cfRule type="containsText" dxfId="4" priority="7" operator="containsText" text="ELIMINE">
      <formula>NOT(ISERROR(SEARCH("ELIMINE",E20)))</formula>
    </cfRule>
    <cfRule type="containsText" dxfId="3" priority="8" operator="containsText" text="ADMIS">
      <formula>NOT(ISERROR(SEARCH("ADMIS",E20)))</formula>
    </cfRule>
  </conditionalFormatting>
  <conditionalFormatting sqref="M7:M11">
    <cfRule type="expression" dxfId="2" priority="2">
      <formula>OR(L7=$C$5,L7=$C$10,L7=$C$12,L7=$C$13,L7=$C$9)</formula>
    </cfRule>
    <cfRule type="expression" dxfId="1" priority="3">
      <formula>AND(L7&lt;&gt;$C$5,L7&lt;&gt;$C$9,L7&lt;&gt;$C$10,L7&lt;&gt;$C$12,L7&lt;&gt;$C$13)</formula>
    </cfRule>
  </conditionalFormatting>
  <conditionalFormatting sqref="J7:M11">
    <cfRule type="expression" dxfId="0" priority="1" stopIfTrue="1">
      <formula>COUNTBLANK($E$5:$E$15)&gt;0</formula>
    </cfRule>
  </conditionalFormatting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BAC PROFESSIONNEL INDUSTRIEL</vt:lpstr>
      <vt:lpstr>BAC PROFESSIONNEL TERTIAIRE</vt:lpstr>
    </vt:vector>
  </TitlesOfParts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COPPOLA</dc:creator>
  <cp:lastModifiedBy>Microsoft Office User</cp:lastModifiedBy>
  <cp:revision/>
  <dcterms:created xsi:type="dcterms:W3CDTF">2020-05-25T19:29:48Z</dcterms:created>
  <dcterms:modified xsi:type="dcterms:W3CDTF">2023-06-22T05:57:01Z</dcterms:modified>
</cp:coreProperties>
</file>